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430"/>
  </bookViews>
  <sheets>
    <sheet name="Ролик" sheetId="1" r:id="rId1"/>
  </sheets>
  <definedNames>
    <definedName name="_xlnm._FilterDatabase" localSheetId="0" hidden="1">Ролик!$A$1:$L$2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6" i="1"/>
  <c r="E7" i="1"/>
  <c r="E5" i="1"/>
  <c r="E2" i="1"/>
  <c r="H5" i="1" l="1"/>
  <c r="F5" i="1"/>
  <c r="G5" i="1"/>
  <c r="J5" i="1"/>
  <c r="I5" i="1"/>
  <c r="I13" i="1"/>
  <c r="F13" i="1"/>
  <c r="J13" i="1"/>
  <c r="G13" i="1"/>
  <c r="H13" i="1"/>
  <c r="J11" i="1"/>
  <c r="F11" i="1"/>
  <c r="I11" i="1"/>
  <c r="H11" i="1"/>
  <c r="G11" i="1"/>
  <c r="I9" i="1"/>
  <c r="F9" i="1"/>
  <c r="J9" i="1"/>
  <c r="G9" i="1"/>
  <c r="H9" i="1"/>
  <c r="J17" i="1"/>
  <c r="F17" i="1"/>
  <c r="G17" i="1"/>
  <c r="I17" i="1"/>
  <c r="H17" i="1"/>
  <c r="J2" i="1"/>
  <c r="G2" i="1"/>
  <c r="I2" i="1"/>
  <c r="F2" i="1"/>
  <c r="H2" i="1"/>
  <c r="F7" i="1"/>
  <c r="J7" i="1"/>
  <c r="G7" i="1"/>
  <c r="I7" i="1"/>
  <c r="H7" i="1"/>
  <c r="H10" i="1"/>
  <c r="J10" i="1"/>
  <c r="I10" i="1"/>
  <c r="G10" i="1"/>
  <c r="F10" i="1"/>
  <c r="H14" i="1"/>
  <c r="I14" i="1"/>
  <c r="G14" i="1"/>
  <c r="F14" i="1"/>
  <c r="J14" i="1"/>
  <c r="G3" i="1"/>
  <c r="E3" i="1"/>
  <c r="F3" i="1"/>
  <c r="I3" i="1"/>
  <c r="H3" i="1"/>
  <c r="J3" i="1"/>
  <c r="I6" i="1"/>
  <c r="G6" i="1"/>
  <c r="H6" i="1"/>
  <c r="F6" i="1"/>
  <c r="J6" i="1"/>
  <c r="J15" i="1"/>
  <c r="F15" i="1"/>
  <c r="I15" i="1"/>
  <c r="G15" i="1"/>
  <c r="H15" i="1"/>
  <c r="J4" i="1"/>
  <c r="F4" i="1"/>
  <c r="G4" i="1"/>
  <c r="I4" i="1"/>
  <c r="E4" i="1"/>
  <c r="H4" i="1"/>
  <c r="H8" i="1"/>
  <c r="J8" i="1"/>
  <c r="I8" i="1"/>
  <c r="G8" i="1"/>
  <c r="F8" i="1"/>
  <c r="H12" i="1"/>
  <c r="J12" i="1"/>
  <c r="I12" i="1"/>
  <c r="G12" i="1"/>
  <c r="F12" i="1"/>
  <c r="H16" i="1"/>
  <c r="G16" i="1"/>
  <c r="I16" i="1"/>
  <c r="J16" i="1"/>
  <c r="F16" i="1"/>
</calcChain>
</file>

<file path=xl/sharedStrings.xml><?xml version="1.0" encoding="utf-8"?>
<sst xmlns="http://schemas.openxmlformats.org/spreadsheetml/2006/main" count="92" uniqueCount="49">
  <si>
    <t>Город</t>
  </si>
  <si>
    <t>Охват территории</t>
  </si>
  <si>
    <t>Телеканал</t>
  </si>
  <si>
    <t>Город + 50 км в область</t>
  </si>
  <si>
    <t>Ростов-на-Дону</t>
  </si>
  <si>
    <t>ДОН 24</t>
  </si>
  <si>
    <t>Вид рекламы</t>
  </si>
  <si>
    <t>Реклама на канале</t>
  </si>
  <si>
    <t>ПЕРВЫЙ КАНАЛ</t>
  </si>
  <si>
    <t>Ролик на канале</t>
  </si>
  <si>
    <t>Город + 50 км в радиусе</t>
  </si>
  <si>
    <t>РОССИЯ 1</t>
  </si>
  <si>
    <t>НТВ</t>
  </si>
  <si>
    <t>ТНТ</t>
  </si>
  <si>
    <t>СТС</t>
  </si>
  <si>
    <t>РЕН ТВ</t>
  </si>
  <si>
    <t>ПЯТЫЙ КАНАЛ</t>
  </si>
  <si>
    <t>РОССИЯ 24</t>
  </si>
  <si>
    <t>ПЯТНИЦА</t>
  </si>
  <si>
    <t>ДОМАШНИЙ</t>
  </si>
  <si>
    <t>ТВ-3</t>
  </si>
  <si>
    <t>КАРУСЕЛЬ</t>
  </si>
  <si>
    <t>ТВ ЦЕНТР</t>
  </si>
  <si>
    <t>ЗВЕЗДА</t>
  </si>
  <si>
    <t>МИР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</si>
  <si>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</si>
  <si>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</si>
  <si>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</si>
  <si>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</si>
  <si>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</si>
  <si>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</si>
  <si>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Целевая аудитория</t>
  </si>
  <si>
    <t>Возвраст: 35-55 лет. Пол: 50% мужчины, 50% женщины</t>
  </si>
  <si>
    <t>Возраст: 30-59 лет. Пол: 56% женщины, 44% мужчины</t>
  </si>
  <si>
    <t>Возраст: 25-44 лет. Пол: 57% женщины, 43% мужчины</t>
  </si>
  <si>
    <t>Возраст: 15-45 лет. Пол: 42% женщины, 58% мужчины</t>
  </si>
  <si>
    <t>Возраст: 18-45 лет. Пол: 53% женщины, 47 мужчины</t>
  </si>
  <si>
    <t>Возраст: 20-40 лет. Пол: 49% женщины, 51% мужчины</t>
  </si>
  <si>
    <t>Возраст: 20-65 лет. Пол: 47% женщины, 53% мужчины</t>
  </si>
  <si>
    <t>Возраст: 15-35 лет. Пол: 41% женщины, 59% мужчины</t>
  </si>
  <si>
    <t>Возраст: 15-40 лет. Пол: 44% женщины, 56% мужчины</t>
  </si>
  <si>
    <t>Возраст: 14-64 лет. Пол: 43% женщины, 57% мужчины</t>
  </si>
  <si>
    <t>Возраст: 29-59 лет. Пол: 61% женщины, 39% мужчины</t>
  </si>
  <si>
    <t>Возраст: 18-45 лет. Пол: 57% женщины, 43% мужчины</t>
  </si>
  <si>
    <t>Возраст: 30-60 лет. Пол: 30% женщины, 70% мужчины</t>
  </si>
  <si>
    <t>Возраст: 25-55 лет. Пол: 42% женщины, 58% мужчины</t>
  </si>
  <si>
    <t>Возраст: 24-45 лет. Пол: 52% женщины, 48% мужчины</t>
  </si>
  <si>
    <t>Возраст: 25-54 лет. Пол: 31% женщины, 69% мужчины</t>
  </si>
  <si>
    <t>Количество выходов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</si>
</sst>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164" formatCode="#,##0.00\ &quot;₽&quot;"/>
    <numFmt numFmtId="165" formatCode="_-* #,##0_р_._-;\-* #,##0_р_._-;_-* &quot;-&quot;_р_.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 2" xfId="1"/>
    <cellStyle name="Финансовый [0] 2 2 2" xfId="2"/>
    <cellStyle name="Финансовый [0] 2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E2" sqref="E2"/>
    </sheetView>
  </sheetViews>
  <sheetFormatPr defaultRowHeight="12.75" x14ac:dyDescent="0.2"/>
  <cols>
    <col min="1" max="1" width="13.7109375" style="1" customWidth="1"/>
    <col min="2" max="2" width="14" style="1" customWidth="1"/>
    <col min="3" max="3" width="16.7109375" style="1" customWidth="1"/>
    <col min="4" max="4" width="22.42578125" style="1" bestFit="1" customWidth="1"/>
    <col min="5" max="5" width="15.28515625" style="3" bestFit="1" customWidth="1"/>
    <col min="6" max="10" width="16.28515625" style="3" bestFit="1" customWidth="1"/>
    <col min="11" max="11" width="20.7109375" style="3" bestFit="1" customWidth="1"/>
    <col min="12" max="12" width="21.42578125" style="1" bestFit="1" customWidth="1"/>
    <col min="13" max="16384" width="9.140625" style="1"/>
  </cols>
  <sheetData>
    <row r="1" spans="1:12" x14ac:dyDescent="0.2">
      <c r="A1" s="4" t="s">
        <v>0</v>
      </c>
      <c r="B1" s="5" t="s">
        <v>2</v>
      </c>
      <c r="C1" s="5" t="s">
        <v>6</v>
      </c>
      <c r="D1" s="5" t="s">
        <v>48</v>
      </c>
      <c r="E1" s="5" t="s">
        <v>25</v>
      </c>
      <c r="F1" s="5" t="s">
        <v>26</v>
      </c>
      <c r="G1" s="5" t="s">
        <v>27</v>
      </c>
      <c r="H1" s="5" t="s">
        <v>28</v>
      </c>
      <c r="I1" s="5" t="s">
        <v>29</v>
      </c>
      <c r="J1" s="5" t="s">
        <v>30</v>
      </c>
      <c r="K1" s="5" t="s">
        <v>1</v>
      </c>
      <c r="L1" s="5" t="s">
        <v>31</v>
      </c>
    </row>
    <row r="2" spans="1:12" s="2" customFormat="1" ht="38.25" x14ac:dyDescent="0.2">
      <c r="A2" s="6" t="s">
        <v>4</v>
      </c>
      <c r="B2" s="7" t="s">
        <v>5</v>
      </c>
      <c r="C2" s="6" t="s">
        <v>7</v>
      </c>
      <c r="D2" s="7">
        <v>1</v>
      </c>
      <c r="E2" s="11">
        <f>85*5*D2</f>
        <v>425</v>
      </c>
      <c r="F2" s="11">
        <f>85*10*D2</f>
        <v>850</v>
      </c>
      <c r="G2" s="11">
        <f>85*15*D2</f>
        <v>1275</v>
      </c>
      <c r="H2" s="11">
        <f>85*20*D2</f>
        <v>1700</v>
      </c>
      <c r="I2" s="11">
        <f>85*25*D2</f>
        <v>2125</v>
      </c>
      <c r="J2" s="11">
        <f>85*30*D2</f>
        <v>2550</v>
      </c>
      <c r="K2" s="7" t="s">
        <v>3</v>
      </c>
      <c r="L2" s="7" t="s">
        <v>32</v>
      </c>
    </row>
    <row r="3" spans="1:12" ht="38.25" x14ac:dyDescent="0.2">
      <c r="A3" s="6" t="s">
        <v>4</v>
      </c>
      <c r="B3" s="9" t="s">
        <v>8</v>
      </c>
      <c r="C3" s="6" t="s">
        <v>9</v>
      </c>
      <c r="D3" s="7">
        <v>1</v>
      </c>
      <c r="E3" s="11">
        <f>600*5*D3</f>
        <v>3000</v>
      </c>
      <c r="F3" s="11">
        <f>600*10*D3</f>
        <v>6000</v>
      </c>
      <c r="G3" s="11">
        <f>600*15*D3</f>
        <v>9000</v>
      </c>
      <c r="H3" s="11">
        <f>600*20*D3</f>
        <v>12000</v>
      </c>
      <c r="I3" s="11">
        <f>600*25*D3</f>
        <v>15000</v>
      </c>
      <c r="J3" s="11">
        <f t="shared" ref="J3" si="0">85*30*D3</f>
        <v>2550</v>
      </c>
      <c r="K3" s="8" t="s">
        <v>10</v>
      </c>
      <c r="L3" s="8" t="s">
        <v>33</v>
      </c>
    </row>
    <row r="4" spans="1:12" ht="38.25" x14ac:dyDescent="0.2">
      <c r="A4" s="6" t="s">
        <v>4</v>
      </c>
      <c r="B4" s="9" t="s">
        <v>11</v>
      </c>
      <c r="C4" s="6" t="s">
        <v>9</v>
      </c>
      <c r="D4" s="7">
        <v>1</v>
      </c>
      <c r="E4" s="11">
        <f>900*5*D4</f>
        <v>4500</v>
      </c>
      <c r="F4" s="11">
        <f>900*10*D4</f>
        <v>9000</v>
      </c>
      <c r="G4" s="11">
        <f>900*15*D4</f>
        <v>13500</v>
      </c>
      <c r="H4" s="11">
        <f>900*20*D4</f>
        <v>18000</v>
      </c>
      <c r="I4" s="11">
        <f>900*25*D4</f>
        <v>22500</v>
      </c>
      <c r="J4" s="11">
        <f>900*30*D4</f>
        <v>27000</v>
      </c>
      <c r="K4" s="8" t="s">
        <v>10</v>
      </c>
      <c r="L4" s="8" t="s">
        <v>34</v>
      </c>
    </row>
    <row r="5" spans="1:12" ht="38.25" x14ac:dyDescent="0.2">
      <c r="A5" s="6" t="s">
        <v>4</v>
      </c>
      <c r="B5" s="9" t="s">
        <v>12</v>
      </c>
      <c r="C5" s="6" t="s">
        <v>9</v>
      </c>
      <c r="D5" s="7">
        <v>1</v>
      </c>
      <c r="E5" s="11">
        <f>600*5*D5</f>
        <v>3000</v>
      </c>
      <c r="F5" s="11">
        <f>600*10*D5</f>
        <v>6000</v>
      </c>
      <c r="G5" s="11">
        <f>600*15*D5</f>
        <v>9000</v>
      </c>
      <c r="H5" s="11">
        <f>600*20*D5</f>
        <v>12000</v>
      </c>
      <c r="I5" s="11">
        <f>600*25*D5</f>
        <v>15000</v>
      </c>
      <c r="J5" s="11">
        <f>600*30*D5</f>
        <v>18000</v>
      </c>
      <c r="K5" s="8" t="s">
        <v>10</v>
      </c>
      <c r="L5" s="8" t="s">
        <v>35</v>
      </c>
    </row>
    <row r="6" spans="1:12" ht="38.25" x14ac:dyDescent="0.2">
      <c r="A6" s="6" t="s">
        <v>4</v>
      </c>
      <c r="B6" s="9" t="s">
        <v>13</v>
      </c>
      <c r="C6" s="6" t="s">
        <v>9</v>
      </c>
      <c r="D6" s="7">
        <v>1</v>
      </c>
      <c r="E6" s="11">
        <f t="shared" ref="E6:E7" si="1">600*5*D6</f>
        <v>3000</v>
      </c>
      <c r="F6" s="11">
        <f>600*10*D6</f>
        <v>6000</v>
      </c>
      <c r="G6" s="11">
        <f>600*15*D6</f>
        <v>9000</v>
      </c>
      <c r="H6" s="11">
        <f>600*20*D6</f>
        <v>12000</v>
      </c>
      <c r="I6" s="11">
        <f>600*25*D6</f>
        <v>15000</v>
      </c>
      <c r="J6" s="11">
        <f>600*30*D6</f>
        <v>18000</v>
      </c>
      <c r="K6" s="8" t="s">
        <v>10</v>
      </c>
      <c r="L6" s="8" t="s">
        <v>36</v>
      </c>
    </row>
    <row r="7" spans="1:12" ht="38.25" x14ac:dyDescent="0.2">
      <c r="A7" s="6" t="s">
        <v>4</v>
      </c>
      <c r="B7" s="9" t="s">
        <v>14</v>
      </c>
      <c r="C7" s="6" t="s">
        <v>9</v>
      </c>
      <c r="D7" s="7">
        <v>1</v>
      </c>
      <c r="E7" s="11">
        <f t="shared" si="1"/>
        <v>3000</v>
      </c>
      <c r="F7" s="11">
        <f>600*10*D7</f>
        <v>6000</v>
      </c>
      <c r="G7" s="11">
        <f>600*15*D7</f>
        <v>9000</v>
      </c>
      <c r="H7" s="11">
        <f>600*20*D7</f>
        <v>12000</v>
      </c>
      <c r="I7" s="11">
        <f>600*25*D7</f>
        <v>15000</v>
      </c>
      <c r="J7" s="11">
        <f>600*30*D7</f>
        <v>18000</v>
      </c>
      <c r="K7" s="8" t="s">
        <v>10</v>
      </c>
      <c r="L7" s="8" t="s">
        <v>37</v>
      </c>
    </row>
    <row r="8" spans="1:12" ht="38.25" x14ac:dyDescent="0.2">
      <c r="A8" s="6" t="s">
        <v>4</v>
      </c>
      <c r="B8" s="10" t="s">
        <v>15</v>
      </c>
      <c r="C8" s="6" t="s">
        <v>9</v>
      </c>
      <c r="D8" s="7">
        <v>1</v>
      </c>
      <c r="E8" s="11">
        <f>250*5*D8</f>
        <v>1250</v>
      </c>
      <c r="F8" s="11">
        <f>250*10*D8</f>
        <v>2500</v>
      </c>
      <c r="G8" s="11">
        <f>250*15*D8</f>
        <v>3750</v>
      </c>
      <c r="H8" s="11">
        <f>250*20*D8</f>
        <v>5000</v>
      </c>
      <c r="I8" s="11">
        <f>250*25*D8</f>
        <v>6250</v>
      </c>
      <c r="J8" s="11">
        <f>250*30*D8</f>
        <v>7500</v>
      </c>
      <c r="K8" s="8" t="s">
        <v>10</v>
      </c>
      <c r="L8" s="8" t="s">
        <v>38</v>
      </c>
    </row>
    <row r="9" spans="1:12" ht="38.25" x14ac:dyDescent="0.2">
      <c r="A9" s="6" t="s">
        <v>4</v>
      </c>
      <c r="B9" s="10" t="s">
        <v>16</v>
      </c>
      <c r="C9" s="6" t="s">
        <v>9</v>
      </c>
      <c r="D9" s="7">
        <v>1</v>
      </c>
      <c r="E9" s="11">
        <f>250*5*D9</f>
        <v>1250</v>
      </c>
      <c r="F9" s="11">
        <f>250*10*D9</f>
        <v>2500</v>
      </c>
      <c r="G9" s="11">
        <f>250*15*D9</f>
        <v>3750</v>
      </c>
      <c r="H9" s="11">
        <f>250*20*D9</f>
        <v>5000</v>
      </c>
      <c r="I9" s="11">
        <f>250*25*D9</f>
        <v>6250</v>
      </c>
      <c r="J9" s="11">
        <f>250*30*D9</f>
        <v>7500</v>
      </c>
      <c r="K9" s="8" t="s">
        <v>10</v>
      </c>
      <c r="L9" s="8" t="s">
        <v>39</v>
      </c>
    </row>
    <row r="10" spans="1:12" ht="38.25" x14ac:dyDescent="0.2">
      <c r="A10" s="6" t="s">
        <v>4</v>
      </c>
      <c r="B10" s="10" t="s">
        <v>17</v>
      </c>
      <c r="C10" s="6" t="s">
        <v>9</v>
      </c>
      <c r="D10" s="7">
        <v>1</v>
      </c>
      <c r="E10" s="11">
        <f>150*5*D10</f>
        <v>750</v>
      </c>
      <c r="F10" s="11">
        <f>150*10*D10</f>
        <v>1500</v>
      </c>
      <c r="G10" s="11">
        <f>150*15*D10</f>
        <v>2250</v>
      </c>
      <c r="H10" s="11">
        <f>150*20*D10</f>
        <v>3000</v>
      </c>
      <c r="I10" s="11">
        <f>150*25*D10</f>
        <v>3750</v>
      </c>
      <c r="J10" s="11">
        <f>150*30*D10</f>
        <v>4500</v>
      </c>
      <c r="K10" s="8" t="s">
        <v>10</v>
      </c>
      <c r="L10" s="8" t="s">
        <v>40</v>
      </c>
    </row>
    <row r="11" spans="1:12" ht="38.25" x14ac:dyDescent="0.2">
      <c r="A11" s="6" t="s">
        <v>4</v>
      </c>
      <c r="B11" s="10" t="s">
        <v>18</v>
      </c>
      <c r="C11" s="6" t="s">
        <v>9</v>
      </c>
      <c r="D11" s="7">
        <v>1</v>
      </c>
      <c r="E11" s="11">
        <f>320*5*D11</f>
        <v>1600</v>
      </c>
      <c r="F11" s="11">
        <f>320*10*D11</f>
        <v>3200</v>
      </c>
      <c r="G11" s="11">
        <f>320*15*D11</f>
        <v>4800</v>
      </c>
      <c r="H11" s="11">
        <f>320*20*D11</f>
        <v>6400</v>
      </c>
      <c r="I11" s="11">
        <f>320*25*D11</f>
        <v>8000</v>
      </c>
      <c r="J11" s="11">
        <f>320*30*D11</f>
        <v>9600</v>
      </c>
      <c r="K11" s="8" t="s">
        <v>10</v>
      </c>
      <c r="L11" s="8" t="s">
        <v>41</v>
      </c>
    </row>
    <row r="12" spans="1:12" ht="38.25" x14ac:dyDescent="0.2">
      <c r="A12" s="6" t="s">
        <v>4</v>
      </c>
      <c r="B12" s="10" t="s">
        <v>19</v>
      </c>
      <c r="C12" s="6" t="s">
        <v>9</v>
      </c>
      <c r="D12" s="7">
        <v>1</v>
      </c>
      <c r="E12" s="11">
        <f>215*5*D12</f>
        <v>1075</v>
      </c>
      <c r="F12" s="11">
        <f>215*10*D12</f>
        <v>2150</v>
      </c>
      <c r="G12" s="11">
        <f>215*15*D12</f>
        <v>3225</v>
      </c>
      <c r="H12" s="11">
        <f>215*20*D12</f>
        <v>4300</v>
      </c>
      <c r="I12" s="11">
        <f>215*25*D12</f>
        <v>5375</v>
      </c>
      <c r="J12" s="11">
        <f>215*30*D12</f>
        <v>6450</v>
      </c>
      <c r="K12" s="8" t="s">
        <v>10</v>
      </c>
      <c r="L12" s="8" t="s">
        <v>42</v>
      </c>
    </row>
    <row r="13" spans="1:12" ht="38.25" x14ac:dyDescent="0.2">
      <c r="A13" s="6" t="s">
        <v>4</v>
      </c>
      <c r="B13" s="10" t="s">
        <v>20</v>
      </c>
      <c r="C13" s="6" t="s">
        <v>9</v>
      </c>
      <c r="D13" s="7">
        <v>1</v>
      </c>
      <c r="E13" s="11">
        <f>215*5*D13</f>
        <v>1075</v>
      </c>
      <c r="F13" s="11">
        <f>215*10*D13</f>
        <v>2150</v>
      </c>
      <c r="G13" s="11">
        <f>215*15*D13</f>
        <v>3225</v>
      </c>
      <c r="H13" s="11">
        <f>215*20*D13</f>
        <v>4300</v>
      </c>
      <c r="I13" s="11">
        <f>215*25*D13</f>
        <v>5375</v>
      </c>
      <c r="J13" s="11">
        <f>215*30*D13</f>
        <v>6450</v>
      </c>
      <c r="K13" s="8" t="s">
        <v>10</v>
      </c>
      <c r="L13" s="8" t="s">
        <v>43</v>
      </c>
    </row>
    <row r="14" spans="1:12" ht="38.25" x14ac:dyDescent="0.2">
      <c r="A14" s="6" t="s">
        <v>4</v>
      </c>
      <c r="B14" s="10" t="s">
        <v>21</v>
      </c>
      <c r="C14" s="6" t="s">
        <v>9</v>
      </c>
      <c r="D14" s="7">
        <v>1</v>
      </c>
      <c r="E14" s="11">
        <f>150*5*D14</f>
        <v>750</v>
      </c>
      <c r="F14" s="11">
        <f>150*10*D14</f>
        <v>1500</v>
      </c>
      <c r="G14" s="11">
        <f>150*15*D14</f>
        <v>2250</v>
      </c>
      <c r="H14" s="11">
        <f>150*20*D14</f>
        <v>3000</v>
      </c>
      <c r="I14" s="11">
        <f>150*25*D14</f>
        <v>3750</v>
      </c>
      <c r="J14" s="11">
        <f>150*30*D14</f>
        <v>4500</v>
      </c>
      <c r="K14" s="8" t="s">
        <v>10</v>
      </c>
      <c r="L14" s="8" t="s">
        <v>44</v>
      </c>
    </row>
    <row r="15" spans="1:12" ht="38.25" x14ac:dyDescent="0.2">
      <c r="A15" s="6" t="s">
        <v>4</v>
      </c>
      <c r="B15" s="10" t="s">
        <v>22</v>
      </c>
      <c r="C15" s="6" t="s">
        <v>9</v>
      </c>
      <c r="D15" s="7">
        <v>1</v>
      </c>
      <c r="E15" s="11">
        <f>110*5*D15</f>
        <v>550</v>
      </c>
      <c r="F15" s="11">
        <f>110*10*D15</f>
        <v>1100</v>
      </c>
      <c r="G15" s="11">
        <f>110*15*D15</f>
        <v>1650</v>
      </c>
      <c r="H15" s="11">
        <f>110*20*D15</f>
        <v>2200</v>
      </c>
      <c r="I15" s="11">
        <f>110*25*D15</f>
        <v>2750</v>
      </c>
      <c r="J15" s="11">
        <f>110*30*D15</f>
        <v>3300</v>
      </c>
      <c r="K15" s="8" t="s">
        <v>10</v>
      </c>
      <c r="L15" s="8" t="s">
        <v>45</v>
      </c>
    </row>
    <row r="16" spans="1:12" ht="38.25" x14ac:dyDescent="0.2">
      <c r="A16" s="6" t="s">
        <v>4</v>
      </c>
      <c r="B16" s="10" t="s">
        <v>23</v>
      </c>
      <c r="C16" s="6" t="s">
        <v>9</v>
      </c>
      <c r="D16" s="7">
        <v>1</v>
      </c>
      <c r="E16" s="11">
        <f>90*5*D16</f>
        <v>450</v>
      </c>
      <c r="F16" s="11">
        <f>90*10*D16</f>
        <v>900</v>
      </c>
      <c r="G16" s="11">
        <f>90*15*D16</f>
        <v>1350</v>
      </c>
      <c r="H16" s="11">
        <f>90*20*D16</f>
        <v>1800</v>
      </c>
      <c r="I16" s="11">
        <f>90*25*D16</f>
        <v>2250</v>
      </c>
      <c r="J16" s="11">
        <f>90*30*D16</f>
        <v>2700</v>
      </c>
      <c r="K16" s="8" t="s">
        <v>10</v>
      </c>
      <c r="L16" s="8" t="s">
        <v>46</v>
      </c>
    </row>
    <row r="17" spans="1:12" ht="38.25" x14ac:dyDescent="0.2">
      <c r="A17" s="6" t="s">
        <v>4</v>
      </c>
      <c r="B17" s="10" t="s">
        <v>24</v>
      </c>
      <c r="C17" s="6" t="s">
        <v>9</v>
      </c>
      <c r="D17" s="7">
        <v>1</v>
      </c>
      <c r="E17" s="11">
        <f>65*5*D17</f>
        <v>325</v>
      </c>
      <c r="F17" s="11">
        <f>65*10*D17</f>
        <v>650</v>
      </c>
      <c r="G17" s="11">
        <f>65*15*D17</f>
        <v>975</v>
      </c>
      <c r="H17" s="11">
        <f>65*20*D17</f>
        <v>1300</v>
      </c>
      <c r="I17" s="11">
        <f>65*25*D17</f>
        <v>1625</v>
      </c>
      <c r="J17" s="11">
        <f>65*30*D17</f>
        <v>1950</v>
      </c>
      <c r="K17" s="8" t="s">
        <v>10</v>
      </c>
      <c r="L17" s="8" t="s">
        <v>47</v>
      </c>
    </row>
  </sheetData>
  <autoFilter ref="A1:L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Ролик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2026-03-06T16:11:28Z</dcterms:modified>
</cp:coreProperties>
</file>